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f35454d16c8e38/Dokumente/Studium/Promotion_HSRW/FabAcademy2024/GitRepository/frauke-wassmuth/public/files/assignment17/"/>
    </mc:Choice>
  </mc:AlternateContent>
  <xr:revisionPtr revIDLastSave="1047" documentId="8_{09CE3897-2E3D-438F-8B92-79DC9A82FDD6}" xr6:coauthVersionLast="47" xr6:coauthVersionMax="47" xr10:uidLastSave="{BE5D2B8E-1B1F-451B-BB84-1DB9E5AC4D6A}"/>
  <bookViews>
    <workbookView xWindow="-120" yWindow="-120" windowWidth="29040" windowHeight="15720" xr2:uid="{00000000-000D-0000-FFFF-FFFF00000000}"/>
  </bookViews>
  <sheets>
    <sheet name="Making" sheetId="2" r:id="rId1"/>
    <sheet name="Buying" sheetId="3" r:id="rId2"/>
    <sheet name="Electrical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I20" i="2" s="1"/>
  <c r="J20" i="2" s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33" i="3" s="1"/>
  <c r="G16" i="3"/>
  <c r="G17" i="3"/>
  <c r="G18" i="3"/>
  <c r="H18" i="2"/>
  <c r="I18" i="2" s="1"/>
  <c r="J18" i="2" s="1"/>
  <c r="G2" i="3"/>
  <c r="D24" i="4"/>
  <c r="I3" i="2"/>
  <c r="J3" i="2" s="1"/>
  <c r="H4" i="2"/>
  <c r="I4" i="2"/>
  <c r="J4" i="2" s="1"/>
  <c r="I5" i="2"/>
  <c r="J5" i="2" s="1"/>
  <c r="F6" i="2"/>
  <c r="H6" i="2"/>
  <c r="H7" i="2"/>
  <c r="I7" i="2" s="1"/>
  <c r="J7" i="2" s="1"/>
  <c r="H8" i="2"/>
  <c r="I8" i="2"/>
  <c r="J8" i="2" s="1"/>
  <c r="I9" i="2"/>
  <c r="J9" i="2" s="1"/>
  <c r="H10" i="2"/>
  <c r="I10" i="2" s="1"/>
  <c r="J10" i="2" s="1"/>
  <c r="H11" i="2"/>
  <c r="I11" i="2" s="1"/>
  <c r="J11" i="2" s="1"/>
  <c r="H12" i="2"/>
  <c r="I12" i="2" s="1"/>
  <c r="J12" i="2" s="1"/>
  <c r="H13" i="2"/>
  <c r="I13" i="2"/>
  <c r="J13" i="2" s="1"/>
  <c r="H14" i="2"/>
  <c r="I14" i="2"/>
  <c r="J14" i="2" s="1"/>
  <c r="H15" i="2"/>
  <c r="I15" i="2" s="1"/>
  <c r="J15" i="2" s="1"/>
  <c r="H16" i="2"/>
  <c r="I16" i="2"/>
  <c r="J16" i="2" s="1"/>
  <c r="H17" i="2"/>
  <c r="I17" i="2"/>
  <c r="J17" i="2" s="1"/>
  <c r="H19" i="2"/>
  <c r="I19" i="2" s="1"/>
  <c r="J19" i="2" s="1"/>
  <c r="H2" i="2"/>
  <c r="I2" i="2"/>
  <c r="J2" i="2" s="1"/>
  <c r="I6" i="2" l="1"/>
  <c r="J6" i="2" s="1"/>
  <c r="J21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56E17B3-A387-4B2C-93B8-6B9B72008318}" keepAlive="1" name="Abfrage - ATTiny1614-FinalProject" description="Verbindung mit der Abfrage 'ATTiny1614-FinalProject' in der Arbeitsmappe." type="5" refreshedVersion="0" background="1" saveData="1">
    <dbPr connection="Provider=Microsoft.Mashup.OleDb.1;Data Source=$Workbook$;Location=ATTiny1614-FinalProject;Extended Properties=&quot;&quot;" command="SELECT * FROM [ATTiny1614-FinalProject]"/>
  </connection>
</connections>
</file>

<file path=xl/sharedStrings.xml><?xml version="1.0" encoding="utf-8"?>
<sst xmlns="http://schemas.openxmlformats.org/spreadsheetml/2006/main" count="260" uniqueCount="144">
  <si>
    <t>Costs per Piece</t>
  </si>
  <si>
    <t>Total</t>
  </si>
  <si>
    <t>Manufacturing Method</t>
  </si>
  <si>
    <t>Glass Plate</t>
  </si>
  <si>
    <t>LED Strip</t>
  </si>
  <si>
    <t>Source</t>
  </si>
  <si>
    <t>Yes</t>
  </si>
  <si>
    <t>-</t>
  </si>
  <si>
    <t>No</t>
  </si>
  <si>
    <t>3D Printing</t>
  </si>
  <si>
    <t>Lasercutting</t>
  </si>
  <si>
    <t>https://www.led-konzept.de/COB-LED-Streifen-24V-weiss-108W-m-kaltweiss-150cm-mit-Litzenanschluss-ca-100cm</t>
  </si>
  <si>
    <t>PCB Milling</t>
  </si>
  <si>
    <t>https://www.led-konzept.de/LED-Netzteil-FV-24-24</t>
  </si>
  <si>
    <t>Part</t>
  </si>
  <si>
    <t>Cost per Piece</t>
  </si>
  <si>
    <t>Total Costs</t>
  </si>
  <si>
    <t>Raw Material</t>
  </si>
  <si>
    <t>Power Supply</t>
  </si>
  <si>
    <t>Quantity</t>
  </si>
  <si>
    <t>Shaft Mount Half</t>
  </si>
  <si>
    <t>Material Source</t>
  </si>
  <si>
    <t>CNC Milling</t>
  </si>
  <si>
    <t xml:space="preserve">Multiplex Board 2.5m x 1.25m x 12.55mm </t>
  </si>
  <si>
    <t>Bulk Material Costs</t>
  </si>
  <si>
    <t>https://eu.store.bambulab.com/de/products/pla-basic-filament?variant=43992830017755</t>
  </si>
  <si>
    <t>Amount per Piece [% of Bulk]</t>
  </si>
  <si>
    <t>Rotating Shaft</t>
  </si>
  <si>
    <t>https://edelstahl-express.de/onlineshop/product_info?products_id=195</t>
  </si>
  <si>
    <t>Black PLA 1kg</t>
  </si>
  <si>
    <t>Magnet Holder</t>
  </si>
  <si>
    <t>20cm x 30cm x 8mm</t>
  </si>
  <si>
    <t>Bright, cold white, continuous, 150cm length</t>
  </si>
  <si>
    <t>Stepper Motor</t>
  </si>
  <si>
    <t>Nema 17</t>
  </si>
  <si>
    <t>Motor Driver</t>
  </si>
  <si>
    <t>A4988</t>
  </si>
  <si>
    <t>https://www.omc-stepperonline.com/de/e-serie-nema-17-bipolar-42ncm-59-49oz-in-1-5a-42x42x38mm-4-draehte-w-1m-kabel-verbinder-17he15-1504s</t>
  </si>
  <si>
    <t>https://www.az-delivery.de/en/products/a4988-schrittmotor-modul</t>
  </si>
  <si>
    <t>Hall Sensor</t>
  </si>
  <si>
    <t>https://www.az-delivery.de/en/products/hall-sensor-modul</t>
  </si>
  <si>
    <t>KY-024 Linear</t>
  </si>
  <si>
    <t>10 mm inner diameter, 60 teeth</t>
  </si>
  <si>
    <t>Pulley, small</t>
  </si>
  <si>
    <t>Pulley, big</t>
  </si>
  <si>
    <t>8 mm inner diameter, 12 teeth</t>
  </si>
  <si>
    <t>https://www.amazon.de/dp/B0BSXSR9PS?ref=ppx_yo2ov_dt_b_product_details&amp;th=1</t>
  </si>
  <si>
    <t>Belt</t>
  </si>
  <si>
    <t>Ball Bearing</t>
  </si>
  <si>
    <t>10mm inner, 30mm outer diameter, 9mm width</t>
  </si>
  <si>
    <t>https://www.ungering.de/Rillenkugellager-6200-CM-Innen-O-10-mm-Aussen-O-30-mm-Breite9-mm-NACHI-9053591.html</t>
  </si>
  <si>
    <t>https://www.glas-selection.de/glas/normales-klares-glas/normales-klares-glas-staerke-4-10-mm/</t>
  </si>
  <si>
    <t>Raspberry Pi</t>
  </si>
  <si>
    <t>Model 4B, 4GB RAM</t>
  </si>
  <si>
    <t>https://www.rasppishop.de/Raspberry-Pi-4-Modell-B-4GB-SDRAM</t>
  </si>
  <si>
    <t>Camera Module</t>
  </si>
  <si>
    <t>6mm</t>
  </si>
  <si>
    <t>Camera Lens</t>
  </si>
  <si>
    <t>https://www.rasppishop.de/Raspberry-Pi-12-MP-HQ-Kamera</t>
  </si>
  <si>
    <t>12MP HQ-Module</t>
  </si>
  <si>
    <t>https://www.rasppishop.de/6mm-Objektiv</t>
  </si>
  <si>
    <t>Raspberry Pi Power Supply</t>
  </si>
  <si>
    <t>5V 3A</t>
  </si>
  <si>
    <t>https://www.rasppishop.de/Raspberry-Pi-15W-USB-C-Netzteil-Schwarz-EU</t>
  </si>
  <si>
    <t>PCB</t>
  </si>
  <si>
    <t>https://www.holzland-guetges.de/</t>
  </si>
  <si>
    <t>Frame for Glass Plate</t>
  </si>
  <si>
    <t>Frame/Stand</t>
  </si>
  <si>
    <t>Milled Board</t>
  </si>
  <si>
    <t>8x2 Pin Header, female</t>
  </si>
  <si>
    <t>3x1 Pin Headers, male</t>
  </si>
  <si>
    <t>4x1 Pin Header, male</t>
  </si>
  <si>
    <t>6x1 Pin Header, male</t>
  </si>
  <si>
    <t>Screw Terminal</t>
  </si>
  <si>
    <t>LED 1206</t>
  </si>
  <si>
    <t>Motor Driver A4988</t>
  </si>
  <si>
    <t>Capacitor 1206 0.1uF</t>
  </si>
  <si>
    <t>Capacitor 1206 1uF</t>
  </si>
  <si>
    <t>Resistor 1206 4.7kΩ</t>
  </si>
  <si>
    <t>Resistor 1206 1000Ω</t>
  </si>
  <si>
    <t>Resistor 1206 200Ω</t>
  </si>
  <si>
    <t>Resistor 1206 10kΩ</t>
  </si>
  <si>
    <t>Button 6.0x6.0mm</t>
  </si>
  <si>
    <t>Microcontroller ATtiny1614</t>
  </si>
  <si>
    <t>Solder</t>
  </si>
  <si>
    <t>Capacitor Motor 100uF</t>
  </si>
  <si>
    <t>Camera Spacers</t>
  </si>
  <si>
    <t>Cutting with Hand Saw + Filing</t>
  </si>
  <si>
    <t>Female Jumper</t>
  </si>
  <si>
    <t>https://www.buerklin.com/de/p/bungard/leiterplatten/120306z33/12H1457/</t>
  </si>
  <si>
    <t>24 V, 1 A</t>
  </si>
  <si>
    <t>3mm POM Sheet</t>
  </si>
  <si>
    <t>Stainless Steel Shaft 10mm diameter, 15 cm</t>
  </si>
  <si>
    <t>FR4 Copper Sheet, one-sided, 100mm x 160mm</t>
  </si>
  <si>
    <t>GT2, 6mm width, 300mm length</t>
  </si>
  <si>
    <t>Camera Mount, 5 parts</t>
  </si>
  <si>
    <t>Counterweight, 5 parts</t>
  </si>
  <si>
    <t>Case PCB, 4 parts</t>
  </si>
  <si>
    <t>Sensor Holder, 3 parts</t>
  </si>
  <si>
    <t>FTDI Module Case, 3 parts</t>
  </si>
  <si>
    <t>JST connectors</t>
  </si>
  <si>
    <t>https://www.amazon.de/dp/B00U6TI930?psc=1&amp;ref=ppx_yo2ov_dt_b_product_details</t>
  </si>
  <si>
    <t>Unkown</t>
  </si>
  <si>
    <t>Specifications</t>
  </si>
  <si>
    <t>Availability in FabLab</t>
  </si>
  <si>
    <t>Material Availability in FabLab</t>
  </si>
  <si>
    <t>Raspberry Pi Case</t>
  </si>
  <si>
    <t>MOSFET NCh TO252</t>
  </si>
  <si>
    <t>LED Profiles, 4 parts</t>
  </si>
  <si>
    <t>Sum</t>
  </si>
  <si>
    <t>M4 nuts</t>
  </si>
  <si>
    <t>M4x25</t>
  </si>
  <si>
    <t>M3 nuts</t>
  </si>
  <si>
    <t>M3x16</t>
  </si>
  <si>
    <t>M4x20</t>
  </si>
  <si>
    <t>M4 lock nuts</t>
  </si>
  <si>
    <t>M3x10</t>
  </si>
  <si>
    <t>M2.5x14</t>
  </si>
  <si>
    <t>M2.5x10</t>
  </si>
  <si>
    <t>M2.5 nuts</t>
  </si>
  <si>
    <t>M3x20</t>
  </si>
  <si>
    <t>M4x40</t>
  </si>
  <si>
    <t>M4 washers</t>
  </si>
  <si>
    <t>M3x12</t>
  </si>
  <si>
    <t>Cable Routing</t>
  </si>
  <si>
    <t>Blue PLA 1kg</t>
  </si>
  <si>
    <t>https://filamentworld.de/shop/filament-3d-drucker/3d-drucker-pla-filament-3mm-himmelblau/</t>
  </si>
  <si>
    <t>Braided Sleeve</t>
  </si>
  <si>
    <t>https://www.conrad.de/de/p/hellermanntyton-170-80250-hlb25-pet-bk-geflechtschlauch-schwarz-polyester-10-bis-10-mm-10-m-544520.html?hk=WW1&amp;utm_source=nexmart&amp;utm_medium=coop&amp;utm_term=2544520&amp;utm_campaign=nexmart_HellermannTyton</t>
  </si>
  <si>
    <t>Sleeve Fixture</t>
  </si>
  <si>
    <t>Costs</t>
  </si>
  <si>
    <t>Diametric Magnet</t>
  </si>
  <si>
    <t>https://www.magnet-shop.net/neodym-magnete/scheibenmagnete/scheibenmagnet-10.0-x-5.0-mm-n45-nickel-diametral</t>
  </si>
  <si>
    <t>10 mm diameter, 5 mm height</t>
  </si>
  <si>
    <t>25 mm diameter, 40 cm length</t>
  </si>
  <si>
    <t>Ferrules 0.25 mm</t>
  </si>
  <si>
    <t>Long Female Jumper</t>
  </si>
  <si>
    <t>https://www.saturn.de/de/product/_sandisk-121508-micro-sdhc-ultra-speicherkarte-32-gb-130-mbs-2753248.html?utm_source=google&amp;utm_medium=seo-product%20feed&amp;srsltid=AfmBOoocym94YFafar09DUqWetTAJZlv-z0LmPWbcO5ZWMcUPB03_s1RP7c</t>
  </si>
  <si>
    <t>32 GB</t>
  </si>
  <si>
    <t>MicroSD Card</t>
  </si>
  <si>
    <t>20x20 Aluminum profile, 220 mm length, 2mm wall</t>
  </si>
  <si>
    <t>Counterweight</t>
  </si>
  <si>
    <t>https://www.thomas-stahlhandel.de/</t>
  </si>
  <si>
    <t>Drilling with Hand Tool + Sanding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</si>
</sst>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#,##0\ &quot;€&quot;;[Red]\-#,##0\ &quot;€&quot;"/>
    <numFmt numFmtId="8" formatCode="#,##0.00\ &quot;€&quot;;[Red]\-#,##0.00\ &quot;€&quot;"/>
    <numFmt numFmtId="164" formatCode="_-* #,##0.00\ [$€-407]_-;\-* #,##0.00\ [$€-407]_-;_-* &quot;-&quot;??\ [$€-407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6" fontId="0" fillId="0" borderId="0" xfId="0" applyNumberFormat="1" applyAlignment="1">
      <alignment vertical="top"/>
    </xf>
    <xf numFmtId="0" fontId="0" fillId="3" borderId="0" xfId="0" applyFill="1"/>
    <xf numFmtId="8" fontId="0" fillId="0" borderId="0" xfId="0" applyNumberFormat="1" applyAlignment="1">
      <alignment vertical="top"/>
    </xf>
    <xf numFmtId="10" fontId="0" fillId="0" borderId="0" xfId="1" applyNumberFormat="1" applyFont="1" applyAlignment="1">
      <alignment vertical="top"/>
    </xf>
    <xf numFmtId="164" fontId="0" fillId="0" borderId="0" xfId="0" applyNumberFormat="1"/>
    <xf numFmtId="164" fontId="0" fillId="4" borderId="0" xfId="0" applyNumberFormat="1" applyFill="1"/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8" fontId="0" fillId="0" borderId="0" xfId="0" applyNumberFormat="1"/>
    <xf numFmtId="8" fontId="0" fillId="4" borderId="0" xfId="0" applyNumberFormat="1" applyFill="1" applyAlignment="1">
      <alignment vertical="top"/>
    </xf>
    <xf numFmtId="0" fontId="0" fillId="0" borderId="0" xfId="0" applyFill="1"/>
  </cellXfs>
  <cellStyles count="2">
    <cellStyle name="Prozent" xfId="1" builtinId="5"/>
    <cellStyle name="Standard" xfId="0" builtinId="0"/>
  </cellStyles>
  <dxfs count="19">
    <dxf>
      <numFmt numFmtId="12" formatCode="#,##0.00\ &quot;€&quot;;[Red]\-#,##0.00\ &quot;€&quot;"/>
      <alignment horizontal="general" vertical="top" textRotation="0" wrapText="0" indent="0" justifyLastLine="0" shrinkToFit="0" readingOrder="0"/>
    </dxf>
    <dxf>
      <numFmt numFmtId="12" formatCode="#,##0.00\ &quot;€&quot;;[Red]\-#,##0.00\ &quot;€&quot;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general" vertical="top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rgb="FFED7D31"/>
        </patternFill>
      </fill>
    </dxf>
    <dxf>
      <numFmt numFmtId="164" formatCode="_-* #,##0.00\ [$€-407]_-;\-* #,##0.00\ [$€-407]_-;_-* &quot;-&quot;??\ [$€-407]_-;_-@_-"/>
    </dxf>
    <dxf>
      <numFmt numFmtId="164" formatCode="_-* #,##0.00\ [$€-407]_-;\-* #,##0.00\ [$€-407]_-;_-* &quot;-&quot;??\ [$€-407]_-;_-@_-"/>
    </dxf>
    <dxf>
      <numFmt numFmtId="164" formatCode="_-* #,##0.00\ [$€-407]_-;\-* #,##0.00\ [$€-407]_-;_-* &quot;-&quot;??\ [$€-407]_-;_-@_-"/>
    </dxf>
    <dxf>
      <fill>
        <patternFill patternType="solid">
          <fgColor indexed="64"/>
          <bgColor rgb="FFED7D31"/>
        </patternFill>
      </fill>
    </dxf>
    <dxf>
      <font>
        <b/>
        <i val="0"/>
        <u/>
      </font>
    </dxf>
  </dxfs>
  <tableStyles count="1" defaultTableStyle="TableStyleMedium2" defaultPivotStyle="PivotStyleLight16">
    <tableStyle name="Tabellenformat 1" pivot="0" count="1" xr9:uid="{1628BF86-3C9E-488D-98C1-879DD489B0B3}">
      <tableStyleElement type="firstColumnStripe" dxfId="18"/>
    </tableStyle>
  </tableStyles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07A8AE-7977-4EA0-8062-C3FF7D600B9B}" name="Tabelle13" displayName="Tabelle13" ref="A1:J20" totalsRowShown="0" headerRowDxfId="11" dataDxfId="10">
  <autoFilter ref="A1:J20" xr:uid="{F707A8AE-7977-4EA0-8062-C3FF7D600B9B}"/>
  <tableColumns count="10">
    <tableColumn id="1" xr3:uid="{5D40C1D2-4113-4FA6-A492-93D0BF0ED090}" name="Part" dataDxfId="9"/>
    <tableColumn id="13" xr3:uid="{87D98119-6EE4-407A-A7D4-E33378B80F3E}" name="Manufacturing Method" dataDxfId="8"/>
    <tableColumn id="10" xr3:uid="{E0F8F762-C8B8-448A-B5C7-6D203659EE8B}" name="Raw Material" dataDxfId="7"/>
    <tableColumn id="14" xr3:uid="{9984FB17-F2F4-4E0C-92CF-DB5E14B2A35A}" name="Material Source" dataDxfId="6"/>
    <tableColumn id="3" xr3:uid="{E15380FC-48F6-40E1-8045-BF2EABA37967}" name="Material Availability in FabLab" dataDxfId="5"/>
    <tableColumn id="17" xr3:uid="{2255DBBC-6E18-47D5-9413-2190973E5814}" name="Bulk Material Costs" dataDxfId="4"/>
    <tableColumn id="16" xr3:uid="{50535470-BA3C-44ED-A798-6ECED3C14B17}" name="Quantity" dataDxfId="3"/>
    <tableColumn id="2" xr3:uid="{1F843EA3-848E-483F-8A1D-5460E4D140AB}" name="Amount per Piece [% of Bulk]" dataDxfId="2" dataCellStyle="Prozent"/>
    <tableColumn id="11" xr3:uid="{840F80A8-DA69-49D7-9539-2830DF72F4A8}" name="Costs per Piece" dataDxfId="1">
      <calculatedColumnFormula>Tabelle13[[#This Row],[Bulk Material Costs]]*Tabelle13[[#This Row],[Amount per Piece '[% of Bulk']]]</calculatedColumnFormula>
    </tableColumn>
    <tableColumn id="4" xr3:uid="{15387A3E-E16F-44E8-AA54-24D2E31110B7}" name="Total" dataDxfId="0">
      <calculatedColumnFormula>Tabelle13[[#This Row],[Quantity]]*Tabelle13[[#This Row],[Costs per Piece]]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F94DA7-9C7C-4F22-A293-C9586306B0A4}" name="Tabelle4" displayName="Tabelle4" ref="A1:G32" totalsRowShown="0" headerRowDxfId="17">
  <autoFilter ref="A1:G32" xr:uid="{E8F94DA7-9C7C-4F22-A293-C9586306B0A4}"/>
  <tableColumns count="7">
    <tableColumn id="1" xr3:uid="{1DA34195-329B-4D7B-BA20-C5E14CB5976D}" name="Part"/>
    <tableColumn id="6" xr3:uid="{5DF13109-EDDB-4808-B700-99428BC67872}" name="Specifications"/>
    <tableColumn id="4" xr3:uid="{870EC396-272C-44F9-B778-2858286629DE}" name="Source"/>
    <tableColumn id="7" xr3:uid="{C5618677-046D-4850-A0F0-57A97C31AA59}" name="Availability in FabLab"/>
    <tableColumn id="2" xr3:uid="{FD90B546-BB99-4927-9456-9612DCC445D1}" name="Cost per Piece" dataDxfId="16" totalsRowDxfId="15"/>
    <tableColumn id="3" xr3:uid="{F03BE523-A020-43FC-B3B8-C7CF65D06C0C}" name="Quantity"/>
    <tableColumn id="5" xr3:uid="{C2BB145B-AD2C-42D3-9A51-3A4DE7FBC71B}" name="Total Costs" dataDxfId="14">
      <calculatedColumnFormula>Tabelle4[[#This Row],[Cost per Piece]]+Tabelle4[[#This Row],[Quantity]]</calculatedColumnFormula>
    </tableColumn>
  </tableColumns>
  <tableStyleInfo name="Tabellenformat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CF52CA-5DB3-4DCE-8D87-2A0823422F7C}" name="Tabelle3" displayName="Tabelle3" ref="A1:D24" totalsRowShown="0" headerRowDxfId="13">
  <autoFilter ref="A1:D24" xr:uid="{77CF52CA-5DB3-4DCE-8D87-2A0823422F7C}"/>
  <tableColumns count="4">
    <tableColumn id="1" xr3:uid="{73FD6E66-906E-4B6B-8495-7AD5116C5116}" name="Part"/>
    <tableColumn id="2" xr3:uid="{4734B01C-C71B-4B3B-B95E-353ECF84E1ED}" name="Quantity"/>
    <tableColumn id="3" xr3:uid="{0722AA07-C7BF-4FCB-A597-828CD090AD1B}" name="Availability in FabLab" dataDxfId="12"/>
    <tableColumn id="4" xr3:uid="{917D8EF6-CD21-4F14-BA0F-FEB076E65DE6}" name="Costs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F62BF-12CF-4C34-8BD8-31D6CD676B27}">
  <dimension ref="A1:J21"/>
  <sheetViews>
    <sheetView tabSelected="1" zoomScaleNormal="100" workbookViewId="0">
      <selection activeCell="B20" sqref="B20"/>
    </sheetView>
  </sheetViews>
  <sheetFormatPr baseColWidth="10" defaultRowHeight="15" x14ac:dyDescent="0.25"/>
  <cols>
    <col min="1" max="1" width="30.5703125" bestFit="1" customWidth="1"/>
    <col min="2" max="2" width="29.140625" customWidth="1"/>
    <col min="3" max="3" width="30.5703125" customWidth="1"/>
    <col min="4" max="5" width="29.42578125" customWidth="1"/>
    <col min="6" max="6" width="30.5703125" customWidth="1"/>
    <col min="8" max="8" width="29.5703125" bestFit="1" customWidth="1"/>
    <col min="9" max="9" width="10.42578125" customWidth="1"/>
    <col min="10" max="10" width="24.140625" bestFit="1" customWidth="1"/>
    <col min="11" max="11" width="7.7109375" bestFit="1" customWidth="1"/>
  </cols>
  <sheetData>
    <row r="1" spans="1:10" x14ac:dyDescent="0.25">
      <c r="A1" s="2" t="s">
        <v>14</v>
      </c>
      <c r="B1" s="2" t="s">
        <v>2</v>
      </c>
      <c r="C1" s="2" t="s">
        <v>17</v>
      </c>
      <c r="D1" s="2" t="s">
        <v>21</v>
      </c>
      <c r="E1" s="2" t="s">
        <v>105</v>
      </c>
      <c r="F1" s="2" t="s">
        <v>24</v>
      </c>
      <c r="G1" s="2" t="s">
        <v>19</v>
      </c>
      <c r="H1" s="2" t="s">
        <v>26</v>
      </c>
      <c r="I1" s="2" t="s">
        <v>0</v>
      </c>
      <c r="J1" s="2" t="s">
        <v>1</v>
      </c>
    </row>
    <row r="2" spans="1:10" ht="15" customHeight="1" x14ac:dyDescent="0.25">
      <c r="A2" s="1" t="s">
        <v>108</v>
      </c>
      <c r="B2" s="1" t="s">
        <v>9</v>
      </c>
      <c r="C2" s="1" t="s">
        <v>29</v>
      </c>
      <c r="D2" s="1" t="s">
        <v>25</v>
      </c>
      <c r="E2" s="9" t="s">
        <v>6</v>
      </c>
      <c r="F2" s="5">
        <v>29.99</v>
      </c>
      <c r="G2" s="1">
        <v>1</v>
      </c>
      <c r="H2" s="6">
        <f>2*(22.93+35.6)/1000</f>
        <v>0.11706</v>
      </c>
      <c r="I2" s="5">
        <f>Tabelle13[[#This Row],[Bulk Material Costs]]*Tabelle13[[#This Row],[Amount per Piece '[% of Bulk']]]</f>
        <v>3.5106293999999996</v>
      </c>
      <c r="J2" s="5">
        <f>Tabelle13[[#This Row],[Quantity]]*Tabelle13[[#This Row],[Costs per Piece]]</f>
        <v>3.5106293999999996</v>
      </c>
    </row>
    <row r="3" spans="1:10" ht="15" customHeight="1" x14ac:dyDescent="0.25">
      <c r="A3" s="1" t="s">
        <v>66</v>
      </c>
      <c r="B3" s="1" t="s">
        <v>10</v>
      </c>
      <c r="C3" s="1" t="s">
        <v>91</v>
      </c>
      <c r="D3" s="1" t="s">
        <v>102</v>
      </c>
      <c r="E3" s="9" t="s">
        <v>6</v>
      </c>
      <c r="F3" s="3">
        <v>15</v>
      </c>
      <c r="G3" s="1">
        <v>2</v>
      </c>
      <c r="H3" s="6">
        <v>1</v>
      </c>
      <c r="I3" s="5">
        <f>Tabelle13[[#This Row],[Bulk Material Costs]]*Tabelle13[[#This Row],[Amount per Piece '[% of Bulk']]]</f>
        <v>15</v>
      </c>
      <c r="J3" s="5">
        <f>Tabelle13[[#This Row],[Quantity]]*Tabelle13[[#This Row],[Costs per Piece]]</f>
        <v>30</v>
      </c>
    </row>
    <row r="4" spans="1:10" x14ac:dyDescent="0.25">
      <c r="A4" s="1" t="s">
        <v>20</v>
      </c>
      <c r="B4" s="1" t="s">
        <v>9</v>
      </c>
      <c r="C4" s="1" t="s">
        <v>29</v>
      </c>
      <c r="D4" s="1" t="s">
        <v>25</v>
      </c>
      <c r="E4" s="9" t="s">
        <v>6</v>
      </c>
      <c r="F4" s="5">
        <v>29.99</v>
      </c>
      <c r="G4" s="1">
        <v>4</v>
      </c>
      <c r="H4" s="6">
        <f>3.72/1000</f>
        <v>3.7200000000000002E-3</v>
      </c>
      <c r="I4" s="5">
        <f>Tabelle13[[#This Row],[Bulk Material Costs]]*Tabelle13[[#This Row],[Amount per Piece '[% of Bulk']]]</f>
        <v>0.1115628</v>
      </c>
      <c r="J4" s="5">
        <f>Tabelle13[[#This Row],[Quantity]]*Tabelle13[[#This Row],[Costs per Piece]]</f>
        <v>0.44625120000000001</v>
      </c>
    </row>
    <row r="5" spans="1:10" ht="15" customHeight="1" x14ac:dyDescent="0.25">
      <c r="A5" s="1" t="s">
        <v>67</v>
      </c>
      <c r="B5" s="1" t="s">
        <v>22</v>
      </c>
      <c r="C5" s="1" t="s">
        <v>23</v>
      </c>
      <c r="D5" t="s">
        <v>65</v>
      </c>
      <c r="E5" s="9" t="s">
        <v>6</v>
      </c>
      <c r="F5" s="5">
        <v>77.97</v>
      </c>
      <c r="G5" s="1">
        <v>1</v>
      </c>
      <c r="H5" s="6">
        <v>0.4</v>
      </c>
      <c r="I5" s="5">
        <f>Tabelle13[[#This Row],[Bulk Material Costs]]*Tabelle13[[#This Row],[Amount per Piece '[% of Bulk']]]</f>
        <v>31.188000000000002</v>
      </c>
      <c r="J5" s="5">
        <f>Tabelle13[[#This Row],[Quantity]]*Tabelle13[[#This Row],[Costs per Piece]]</f>
        <v>31.188000000000002</v>
      </c>
    </row>
    <row r="6" spans="1:10" ht="15" customHeight="1" x14ac:dyDescent="0.25">
      <c r="A6" s="1" t="s">
        <v>27</v>
      </c>
      <c r="B6" s="1" t="s">
        <v>87</v>
      </c>
      <c r="C6" s="1" t="s">
        <v>92</v>
      </c>
      <c r="D6" s="1" t="s">
        <v>28</v>
      </c>
      <c r="E6" s="9" t="s">
        <v>6</v>
      </c>
      <c r="F6" s="5">
        <f>5.98/100*15</f>
        <v>0.89700000000000013</v>
      </c>
      <c r="G6" s="1">
        <v>2</v>
      </c>
      <c r="H6" s="6">
        <f>10/100</f>
        <v>0.1</v>
      </c>
      <c r="I6" s="5">
        <f>Tabelle13[[#This Row],[Bulk Material Costs]]*Tabelle13[[#This Row],[Amount per Piece '[% of Bulk']]]</f>
        <v>8.9700000000000016E-2</v>
      </c>
      <c r="J6" s="5">
        <f>Tabelle13[[#This Row],[Quantity]]*Tabelle13[[#This Row],[Costs per Piece]]</f>
        <v>0.17940000000000003</v>
      </c>
    </row>
    <row r="7" spans="1:10" ht="15" customHeight="1" x14ac:dyDescent="0.25">
      <c r="A7" s="1" t="s">
        <v>30</v>
      </c>
      <c r="B7" s="1" t="s">
        <v>9</v>
      </c>
      <c r="C7" s="1" t="s">
        <v>29</v>
      </c>
      <c r="D7" s="1" t="s">
        <v>25</v>
      </c>
      <c r="E7" s="9" t="s">
        <v>6</v>
      </c>
      <c r="F7" s="5">
        <v>29.99</v>
      </c>
      <c r="G7" s="1">
        <v>1</v>
      </c>
      <c r="H7" s="6">
        <f>6.49/1000</f>
        <v>6.4900000000000001E-3</v>
      </c>
      <c r="I7" s="5">
        <f>Tabelle13[[#This Row],[Bulk Material Costs]]*Tabelle13[[#This Row],[Amount per Piece '[% of Bulk']]]</f>
        <v>0.19463510000000001</v>
      </c>
      <c r="J7" s="5">
        <f>Tabelle13[[#This Row],[Quantity]]*Tabelle13[[#This Row],[Costs per Piece]]</f>
        <v>0.19463510000000001</v>
      </c>
    </row>
    <row r="8" spans="1:10" ht="15" customHeight="1" x14ac:dyDescent="0.25">
      <c r="A8" s="1" t="s">
        <v>98</v>
      </c>
      <c r="B8" s="1" t="s">
        <v>9</v>
      </c>
      <c r="C8" s="1" t="s">
        <v>29</v>
      </c>
      <c r="D8" s="1" t="s">
        <v>25</v>
      </c>
      <c r="E8" s="9" t="s">
        <v>6</v>
      </c>
      <c r="F8" s="5">
        <v>29.99</v>
      </c>
      <c r="G8" s="1">
        <v>1</v>
      </c>
      <c r="H8" s="6">
        <f>6.22/1000</f>
        <v>6.2199999999999998E-3</v>
      </c>
      <c r="I8" s="5">
        <f>Tabelle13[[#This Row],[Bulk Material Costs]]*Tabelle13[[#This Row],[Amount per Piece '[% of Bulk']]]</f>
        <v>0.18653779999999998</v>
      </c>
      <c r="J8" s="5">
        <f>Tabelle13[[#This Row],[Quantity]]*Tabelle13[[#This Row],[Costs per Piece]]</f>
        <v>0.18653779999999998</v>
      </c>
    </row>
    <row r="9" spans="1:10" ht="15" customHeight="1" x14ac:dyDescent="0.25">
      <c r="A9" s="1" t="s">
        <v>64</v>
      </c>
      <c r="B9" s="1" t="s">
        <v>12</v>
      </c>
      <c r="C9" s="1" t="s">
        <v>93</v>
      </c>
      <c r="D9" t="s">
        <v>89</v>
      </c>
      <c r="E9" s="9" t="s">
        <v>6</v>
      </c>
      <c r="F9" s="5">
        <v>4.6052999999999997</v>
      </c>
      <c r="G9" s="1">
        <v>1</v>
      </c>
      <c r="H9" s="6">
        <v>0.3</v>
      </c>
      <c r="I9" s="5">
        <f>Tabelle13[[#This Row],[Bulk Material Costs]]*Tabelle13[[#This Row],[Amount per Piece '[% of Bulk']]]</f>
        <v>1.3815899999999999</v>
      </c>
      <c r="J9" s="5">
        <f>Tabelle13[[#This Row],[Quantity]]*Tabelle13[[#This Row],[Costs per Piece]]</f>
        <v>1.3815899999999999</v>
      </c>
    </row>
    <row r="10" spans="1:10" ht="15" customHeight="1" x14ac:dyDescent="0.25">
      <c r="A10" s="1" t="s">
        <v>95</v>
      </c>
      <c r="B10" s="1" t="s">
        <v>9</v>
      </c>
      <c r="C10" s="1" t="s">
        <v>29</v>
      </c>
      <c r="D10" s="1" t="s">
        <v>25</v>
      </c>
      <c r="E10" s="9" t="s">
        <v>6</v>
      </c>
      <c r="F10" s="5">
        <v>29.99</v>
      </c>
      <c r="G10" s="1">
        <v>1</v>
      </c>
      <c r="H10" s="6">
        <f>116.88/1000</f>
        <v>0.11688</v>
      </c>
      <c r="I10" s="5">
        <f>Tabelle13[[#This Row],[Bulk Material Costs]]*Tabelle13[[#This Row],[Amount per Piece '[% of Bulk']]]</f>
        <v>3.5052311999999999</v>
      </c>
      <c r="J10" s="5">
        <f>Tabelle13[[#This Row],[Quantity]]*Tabelle13[[#This Row],[Costs per Piece]]</f>
        <v>3.5052311999999999</v>
      </c>
    </row>
    <row r="11" spans="1:10" ht="15" customHeight="1" x14ac:dyDescent="0.25">
      <c r="A11" s="1" t="s">
        <v>86</v>
      </c>
      <c r="B11" s="1" t="s">
        <v>9</v>
      </c>
      <c r="C11" s="1" t="s">
        <v>29</v>
      </c>
      <c r="D11" s="1" t="s">
        <v>25</v>
      </c>
      <c r="E11" s="9" t="s">
        <v>6</v>
      </c>
      <c r="F11" s="5">
        <v>29.99</v>
      </c>
      <c r="G11" s="1">
        <v>4</v>
      </c>
      <c r="H11" s="6">
        <f>0.1975/1000</f>
        <v>1.975E-4</v>
      </c>
      <c r="I11" s="5">
        <f>Tabelle13[[#This Row],[Bulk Material Costs]]*Tabelle13[[#This Row],[Amount per Piece '[% of Bulk']]]</f>
        <v>5.9230250000000002E-3</v>
      </c>
      <c r="J11" s="5">
        <f>Tabelle13[[#This Row],[Quantity]]*Tabelle13[[#This Row],[Costs per Piece]]</f>
        <v>2.3692100000000001E-2</v>
      </c>
    </row>
    <row r="12" spans="1:10" ht="15" customHeight="1" x14ac:dyDescent="0.25">
      <c r="A12" s="1" t="s">
        <v>96</v>
      </c>
      <c r="B12" s="1" t="s">
        <v>9</v>
      </c>
      <c r="C12" s="1" t="s">
        <v>29</v>
      </c>
      <c r="D12" s="1" t="s">
        <v>25</v>
      </c>
      <c r="E12" s="9" t="s">
        <v>6</v>
      </c>
      <c r="F12" s="5">
        <v>29.99</v>
      </c>
      <c r="G12" s="1">
        <v>1</v>
      </c>
      <c r="H12" s="6">
        <f>141.13/1000</f>
        <v>0.14113000000000001</v>
      </c>
      <c r="I12" s="5">
        <f>Tabelle13[[#This Row],[Bulk Material Costs]]*Tabelle13[[#This Row],[Amount per Piece '[% of Bulk']]]</f>
        <v>4.2324887000000002</v>
      </c>
      <c r="J12" s="5">
        <f>Tabelle13[[#This Row],[Quantity]]*Tabelle13[[#This Row],[Costs per Piece]]</f>
        <v>4.2324887000000002</v>
      </c>
    </row>
    <row r="13" spans="1:10" ht="15" customHeight="1" x14ac:dyDescent="0.25">
      <c r="A13" s="1" t="s">
        <v>97</v>
      </c>
      <c r="B13" s="1" t="s">
        <v>9</v>
      </c>
      <c r="C13" s="1" t="s">
        <v>29</v>
      </c>
      <c r="D13" s="1" t="s">
        <v>25</v>
      </c>
      <c r="E13" s="9" t="s">
        <v>6</v>
      </c>
      <c r="F13" s="5">
        <v>29.99</v>
      </c>
      <c r="G13" s="1">
        <v>1</v>
      </c>
      <c r="H13" s="6">
        <f>22.36/1000</f>
        <v>2.2359999999999998E-2</v>
      </c>
      <c r="I13" s="5">
        <f>Tabelle13[[#This Row],[Bulk Material Costs]]*Tabelle13[[#This Row],[Amount per Piece '[% of Bulk']]]</f>
        <v>0.67057639999999985</v>
      </c>
      <c r="J13" s="5">
        <f>Tabelle13[[#This Row],[Quantity]]*Tabelle13[[#This Row],[Costs per Piece]]</f>
        <v>0.67057639999999985</v>
      </c>
    </row>
    <row r="14" spans="1:10" ht="15" customHeight="1" x14ac:dyDescent="0.25">
      <c r="A14" s="1" t="s">
        <v>99</v>
      </c>
      <c r="B14" s="1" t="s">
        <v>9</v>
      </c>
      <c r="C14" s="1" t="s">
        <v>29</v>
      </c>
      <c r="D14" s="1" t="s">
        <v>25</v>
      </c>
      <c r="E14" s="9" t="s">
        <v>6</v>
      </c>
      <c r="F14" s="5">
        <v>29.99</v>
      </c>
      <c r="G14" s="1">
        <v>1</v>
      </c>
      <c r="H14" s="6">
        <f>9.61/1000</f>
        <v>9.6099999999999988E-3</v>
      </c>
      <c r="I14" s="5">
        <f>Tabelle13[[#This Row],[Bulk Material Costs]]*Tabelle13[[#This Row],[Amount per Piece '[% of Bulk']]]</f>
        <v>0.28820389999999996</v>
      </c>
      <c r="J14" s="5">
        <f>Tabelle13[[#This Row],[Quantity]]*Tabelle13[[#This Row],[Costs per Piece]]</f>
        <v>0.28820389999999996</v>
      </c>
    </row>
    <row r="15" spans="1:10" x14ac:dyDescent="0.25">
      <c r="A15" s="1" t="s">
        <v>100</v>
      </c>
      <c r="B15" s="1" t="s">
        <v>9</v>
      </c>
      <c r="C15" s="1" t="s">
        <v>29</v>
      </c>
      <c r="D15" s="1" t="s">
        <v>25</v>
      </c>
      <c r="E15" s="9" t="s">
        <v>6</v>
      </c>
      <c r="F15" s="5">
        <v>29.99</v>
      </c>
      <c r="G15" s="1">
        <v>1</v>
      </c>
      <c r="H15" s="6">
        <f>3.82/1000</f>
        <v>3.82E-3</v>
      </c>
      <c r="I15" s="5">
        <f>Tabelle13[[#This Row],[Bulk Material Costs]]*Tabelle13[[#This Row],[Amount per Piece '[% of Bulk']]]</f>
        <v>0.11456179999999999</v>
      </c>
      <c r="J15" s="5">
        <f>Tabelle13[[#This Row],[Quantity]]*Tabelle13[[#This Row],[Costs per Piece]]</f>
        <v>0.11456179999999999</v>
      </c>
    </row>
    <row r="16" spans="1:10" x14ac:dyDescent="0.25">
      <c r="A16" s="1" t="s">
        <v>106</v>
      </c>
      <c r="B16" s="1" t="s">
        <v>9</v>
      </c>
      <c r="C16" s="1" t="s">
        <v>125</v>
      </c>
      <c r="D16" s="1" t="s">
        <v>126</v>
      </c>
      <c r="E16" s="9" t="s">
        <v>6</v>
      </c>
      <c r="F16" s="5">
        <v>24.9</v>
      </c>
      <c r="G16" s="1">
        <v>1</v>
      </c>
      <c r="H16" s="6">
        <f>56/1000</f>
        <v>5.6000000000000001E-2</v>
      </c>
      <c r="I16" s="5">
        <f>Tabelle13[[#This Row],[Bulk Material Costs]]*Tabelle13[[#This Row],[Amount per Piece '[% of Bulk']]]</f>
        <v>1.3943999999999999</v>
      </c>
      <c r="J16" s="5">
        <f>Tabelle13[[#This Row],[Quantity]]*Tabelle13[[#This Row],[Costs per Piece]]</f>
        <v>1.3943999999999999</v>
      </c>
    </row>
    <row r="17" spans="1:10" x14ac:dyDescent="0.25">
      <c r="A17" t="s">
        <v>124</v>
      </c>
      <c r="B17" t="s">
        <v>9</v>
      </c>
      <c r="C17" s="1" t="s">
        <v>125</v>
      </c>
      <c r="D17" s="1" t="s">
        <v>126</v>
      </c>
      <c r="E17" s="9" t="s">
        <v>6</v>
      </c>
      <c r="F17" s="5">
        <v>24.9</v>
      </c>
      <c r="G17" s="1">
        <v>5</v>
      </c>
      <c r="H17" s="6">
        <f>2/1000</f>
        <v>2E-3</v>
      </c>
      <c r="I17" s="5">
        <f>Tabelle13[[#This Row],[Bulk Material Costs]]*Tabelle13[[#This Row],[Amount per Piece '[% of Bulk']]]</f>
        <v>4.9799999999999997E-2</v>
      </c>
      <c r="J17" s="5">
        <f>Tabelle13[[#This Row],[Quantity]]*Tabelle13[[#This Row],[Costs per Piece]]</f>
        <v>0.249</v>
      </c>
    </row>
    <row r="18" spans="1:10" x14ac:dyDescent="0.25">
      <c r="A18" t="s">
        <v>129</v>
      </c>
      <c r="B18" t="s">
        <v>9</v>
      </c>
      <c r="C18" s="1" t="s">
        <v>125</v>
      </c>
      <c r="D18" s="1" t="s">
        <v>126</v>
      </c>
      <c r="E18" s="9" t="s">
        <v>6</v>
      </c>
      <c r="F18" s="5">
        <v>24.9</v>
      </c>
      <c r="G18" s="1">
        <v>1</v>
      </c>
      <c r="H18" s="6">
        <f>2/1000</f>
        <v>2E-3</v>
      </c>
      <c r="I18" s="5">
        <f>Tabelle13[[#This Row],[Bulk Material Costs]]*Tabelle13[[#This Row],[Amount per Piece '[% of Bulk']]]</f>
        <v>4.9799999999999997E-2</v>
      </c>
      <c r="J18" s="5">
        <f>Tabelle13[[#This Row],[Quantity]]*Tabelle13[[#This Row],[Costs per Piece]]</f>
        <v>4.9799999999999997E-2</v>
      </c>
    </row>
    <row r="19" spans="1:10" x14ac:dyDescent="0.25">
      <c r="A19" t="s">
        <v>129</v>
      </c>
      <c r="B19" t="s">
        <v>9</v>
      </c>
      <c r="C19" s="1" t="s">
        <v>125</v>
      </c>
      <c r="D19" s="1" t="s">
        <v>126</v>
      </c>
      <c r="E19" s="9" t="s">
        <v>6</v>
      </c>
      <c r="F19" s="5">
        <v>24.9</v>
      </c>
      <c r="G19" s="1">
        <v>1</v>
      </c>
      <c r="H19" s="6">
        <f>2/1000</f>
        <v>2E-3</v>
      </c>
      <c r="I19" s="5">
        <f>Tabelle13[[#This Row],[Bulk Material Costs]]*Tabelle13[[#This Row],[Amount per Piece '[% of Bulk']]]</f>
        <v>4.9799999999999997E-2</v>
      </c>
      <c r="J19" s="5">
        <f>Tabelle13[[#This Row],[Quantity]]*Tabelle13[[#This Row],[Costs per Piece]]</f>
        <v>4.9799999999999997E-2</v>
      </c>
    </row>
    <row r="20" spans="1:10" x14ac:dyDescent="0.25">
      <c r="A20" s="1" t="s">
        <v>141</v>
      </c>
      <c r="B20" s="1" t="s">
        <v>143</v>
      </c>
      <c r="C20" s="1" t="s">
        <v>140</v>
      </c>
      <c r="D20" s="13" t="s">
        <v>142</v>
      </c>
      <c r="E20" s="9" t="s">
        <v>6</v>
      </c>
      <c r="F20" s="5">
        <v>35.020000000000003</v>
      </c>
      <c r="G20" s="1">
        <v>1</v>
      </c>
      <c r="H20" s="6">
        <f>0.11</f>
        <v>0.11</v>
      </c>
      <c r="I20" s="5">
        <f>Tabelle13[[#This Row],[Bulk Material Costs]]*Tabelle13[[#This Row],[Amount per Piece '[% of Bulk']]]</f>
        <v>3.8522000000000003</v>
      </c>
      <c r="J20" s="5">
        <f>Tabelle13[[#This Row],[Quantity]]*Tabelle13[[#This Row],[Costs per Piece]]</f>
        <v>3.8522000000000003</v>
      </c>
    </row>
    <row r="21" spans="1:10" x14ac:dyDescent="0.25">
      <c r="I21" s="5" t="s">
        <v>109</v>
      </c>
      <c r="J21" s="12">
        <f>SUM(Tabelle13[Total])</f>
        <v>81.51699760000001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2DBD-95EF-4801-ACE1-54A9E14C4A22}">
  <dimension ref="A1:G33"/>
  <sheetViews>
    <sheetView workbookViewId="0">
      <selection activeCell="G2" sqref="G2:G18"/>
    </sheetView>
  </sheetViews>
  <sheetFormatPr baseColWidth="10" defaultRowHeight="15" x14ac:dyDescent="0.25"/>
  <cols>
    <col min="1" max="1" width="27.5703125" customWidth="1"/>
    <col min="2" max="2" width="40.85546875" bestFit="1" customWidth="1"/>
    <col min="3" max="4" width="14" customWidth="1"/>
    <col min="5" max="5" width="16.42578125" customWidth="1"/>
    <col min="9" max="9" width="14" customWidth="1"/>
    <col min="10" max="10" width="17.28515625" customWidth="1"/>
  </cols>
  <sheetData>
    <row r="1" spans="1:7" x14ac:dyDescent="0.25">
      <c r="A1" s="4" t="s">
        <v>14</v>
      </c>
      <c r="B1" s="4" t="s">
        <v>103</v>
      </c>
      <c r="C1" s="4" t="s">
        <v>5</v>
      </c>
      <c r="D1" s="4" t="s">
        <v>104</v>
      </c>
      <c r="E1" s="4" t="s">
        <v>15</v>
      </c>
      <c r="F1" s="4" t="s">
        <v>19</v>
      </c>
      <c r="G1" s="4" t="s">
        <v>16</v>
      </c>
    </row>
    <row r="2" spans="1:7" x14ac:dyDescent="0.25">
      <c r="A2" t="s">
        <v>3</v>
      </c>
      <c r="B2" t="s">
        <v>31</v>
      </c>
      <c r="C2" t="s">
        <v>51</v>
      </c>
      <c r="D2" t="s">
        <v>8</v>
      </c>
      <c r="E2" s="7">
        <v>39.72</v>
      </c>
      <c r="F2">
        <v>1</v>
      </c>
      <c r="G2" s="7">
        <f>Tabelle4[[#This Row],[Cost per Piece]]*Tabelle4[[#This Row],[Quantity]]</f>
        <v>39.72</v>
      </c>
    </row>
    <row r="3" spans="1:7" x14ac:dyDescent="0.25">
      <c r="A3" t="s">
        <v>4</v>
      </c>
      <c r="B3" t="s">
        <v>32</v>
      </c>
      <c r="C3" t="s">
        <v>11</v>
      </c>
      <c r="D3" t="s">
        <v>8</v>
      </c>
      <c r="E3" s="7">
        <v>26.25</v>
      </c>
      <c r="F3">
        <v>1</v>
      </c>
      <c r="G3" s="7">
        <f>Tabelle4[[#This Row],[Cost per Piece]]*Tabelle4[[#This Row],[Quantity]]</f>
        <v>26.25</v>
      </c>
    </row>
    <row r="4" spans="1:7" x14ac:dyDescent="0.25">
      <c r="A4" t="s">
        <v>33</v>
      </c>
      <c r="B4" t="s">
        <v>34</v>
      </c>
      <c r="C4" t="s">
        <v>37</v>
      </c>
      <c r="D4" t="s">
        <v>6</v>
      </c>
      <c r="E4" s="7">
        <v>4.63</v>
      </c>
      <c r="F4">
        <v>1</v>
      </c>
      <c r="G4" s="7">
        <f>Tabelle4[[#This Row],[Cost per Piece]]*Tabelle4[[#This Row],[Quantity]]</f>
        <v>4.63</v>
      </c>
    </row>
    <row r="5" spans="1:7" x14ac:dyDescent="0.25">
      <c r="A5" t="s">
        <v>35</v>
      </c>
      <c r="B5" t="s">
        <v>36</v>
      </c>
      <c r="C5" t="s">
        <v>38</v>
      </c>
      <c r="D5" t="s">
        <v>6</v>
      </c>
      <c r="E5" s="7">
        <v>5.99</v>
      </c>
      <c r="F5">
        <v>1</v>
      </c>
      <c r="G5" s="7">
        <f>Tabelle4[[#This Row],[Cost per Piece]]*Tabelle4[[#This Row],[Quantity]]</f>
        <v>5.99</v>
      </c>
    </row>
    <row r="6" spans="1:7" x14ac:dyDescent="0.25">
      <c r="A6" t="s">
        <v>39</v>
      </c>
      <c r="B6" t="s">
        <v>41</v>
      </c>
      <c r="C6" t="s">
        <v>40</v>
      </c>
      <c r="D6" t="s">
        <v>6</v>
      </c>
      <c r="E6" s="7">
        <v>4.99</v>
      </c>
      <c r="F6">
        <v>1</v>
      </c>
      <c r="G6" s="7">
        <f>Tabelle4[[#This Row],[Cost per Piece]]*Tabelle4[[#This Row],[Quantity]]</f>
        <v>4.99</v>
      </c>
    </row>
    <row r="7" spans="1:7" x14ac:dyDescent="0.25">
      <c r="A7" t="s">
        <v>18</v>
      </c>
      <c r="B7" t="s">
        <v>90</v>
      </c>
      <c r="C7" t="s">
        <v>13</v>
      </c>
      <c r="D7" t="s">
        <v>8</v>
      </c>
      <c r="E7" s="7">
        <v>19.899999999999999</v>
      </c>
      <c r="F7">
        <v>1</v>
      </c>
      <c r="G7" s="7">
        <f>Tabelle4[[#This Row],[Cost per Piece]]*Tabelle4[[#This Row],[Quantity]]</f>
        <v>19.899999999999999</v>
      </c>
    </row>
    <row r="8" spans="1:7" x14ac:dyDescent="0.25">
      <c r="A8" t="s">
        <v>44</v>
      </c>
      <c r="B8" t="s">
        <v>42</v>
      </c>
      <c r="C8" t="s">
        <v>46</v>
      </c>
      <c r="D8" t="s">
        <v>8</v>
      </c>
      <c r="E8" s="7">
        <v>5.5</v>
      </c>
      <c r="F8">
        <v>1</v>
      </c>
      <c r="G8" s="7">
        <f>Tabelle4[[#This Row],[Cost per Piece]]*Tabelle4[[#This Row],[Quantity]]</f>
        <v>5.5</v>
      </c>
    </row>
    <row r="9" spans="1:7" x14ac:dyDescent="0.25">
      <c r="A9" t="s">
        <v>43</v>
      </c>
      <c r="B9" t="s">
        <v>45</v>
      </c>
      <c r="C9" t="s">
        <v>46</v>
      </c>
      <c r="D9" t="s">
        <v>8</v>
      </c>
      <c r="E9" s="7">
        <v>5.5</v>
      </c>
      <c r="F9">
        <v>1</v>
      </c>
      <c r="G9" s="7">
        <f>Tabelle4[[#This Row],[Cost per Piece]]*Tabelle4[[#This Row],[Quantity]]</f>
        <v>5.5</v>
      </c>
    </row>
    <row r="10" spans="1:7" x14ac:dyDescent="0.25">
      <c r="A10" t="s">
        <v>47</v>
      </c>
      <c r="B10" t="s">
        <v>94</v>
      </c>
      <c r="C10" t="s">
        <v>101</v>
      </c>
      <c r="D10" t="s">
        <v>6</v>
      </c>
      <c r="E10" s="7">
        <v>2.75</v>
      </c>
      <c r="F10">
        <v>1</v>
      </c>
      <c r="G10" s="7">
        <f>Tabelle4[[#This Row],[Cost per Piece]]*Tabelle4[[#This Row],[Quantity]]</f>
        <v>2.75</v>
      </c>
    </row>
    <row r="11" spans="1:7" x14ac:dyDescent="0.25">
      <c r="A11" t="s">
        <v>48</v>
      </c>
      <c r="B11" t="s">
        <v>49</v>
      </c>
      <c r="C11" t="s">
        <v>50</v>
      </c>
      <c r="D11" t="s">
        <v>8</v>
      </c>
      <c r="E11" s="7">
        <v>1.44</v>
      </c>
      <c r="F11">
        <v>4</v>
      </c>
      <c r="G11" s="7">
        <f>Tabelle4[[#This Row],[Cost per Piece]]*Tabelle4[[#This Row],[Quantity]]</f>
        <v>5.76</v>
      </c>
    </row>
    <row r="12" spans="1:7" x14ac:dyDescent="0.25">
      <c r="A12" t="s">
        <v>52</v>
      </c>
      <c r="B12" t="s">
        <v>53</v>
      </c>
      <c r="C12" t="s">
        <v>54</v>
      </c>
      <c r="D12" t="s">
        <v>8</v>
      </c>
      <c r="E12" s="7">
        <v>57.99</v>
      </c>
      <c r="F12">
        <v>1</v>
      </c>
      <c r="G12" s="7">
        <f>Tabelle4[[#This Row],[Cost per Piece]]*Tabelle4[[#This Row],[Quantity]]</f>
        <v>57.99</v>
      </c>
    </row>
    <row r="13" spans="1:7" x14ac:dyDescent="0.25">
      <c r="A13" t="s">
        <v>55</v>
      </c>
      <c r="B13" t="s">
        <v>59</v>
      </c>
      <c r="C13" t="s">
        <v>58</v>
      </c>
      <c r="D13" t="s">
        <v>8</v>
      </c>
      <c r="E13" s="7">
        <v>57.49</v>
      </c>
      <c r="F13">
        <v>1</v>
      </c>
      <c r="G13" s="7">
        <f>Tabelle4[[#This Row],[Cost per Piece]]*Tabelle4[[#This Row],[Quantity]]</f>
        <v>57.49</v>
      </c>
    </row>
    <row r="14" spans="1:7" x14ac:dyDescent="0.25">
      <c r="A14" t="s">
        <v>57</v>
      </c>
      <c r="B14" t="s">
        <v>56</v>
      </c>
      <c r="C14" t="s">
        <v>60</v>
      </c>
      <c r="D14" t="s">
        <v>8</v>
      </c>
      <c r="E14" s="7">
        <v>26.49</v>
      </c>
      <c r="F14">
        <v>1</v>
      </c>
      <c r="G14" s="7">
        <f>Tabelle4[[#This Row],[Cost per Piece]]*Tabelle4[[#This Row],[Quantity]]</f>
        <v>26.49</v>
      </c>
    </row>
    <row r="15" spans="1:7" x14ac:dyDescent="0.25">
      <c r="A15" t="s">
        <v>61</v>
      </c>
      <c r="B15" t="s">
        <v>62</v>
      </c>
      <c r="C15" t="s">
        <v>63</v>
      </c>
      <c r="D15" t="s">
        <v>8</v>
      </c>
      <c r="E15" s="7">
        <v>7.9</v>
      </c>
      <c r="F15">
        <v>1</v>
      </c>
      <c r="G15" s="7">
        <f>Tabelle4[[#This Row],[Cost per Piece]]*Tabelle4[[#This Row],[Quantity]]</f>
        <v>7.9</v>
      </c>
    </row>
    <row r="16" spans="1:7" x14ac:dyDescent="0.25">
      <c r="A16" t="s">
        <v>127</v>
      </c>
      <c r="B16" t="s">
        <v>134</v>
      </c>
      <c r="C16" t="s">
        <v>128</v>
      </c>
      <c r="D16" t="s">
        <v>6</v>
      </c>
      <c r="E16" s="11">
        <v>41.99</v>
      </c>
      <c r="F16">
        <v>0.04</v>
      </c>
      <c r="G16" s="7">
        <f>Tabelle4[[#This Row],[Cost per Piece]]*Tabelle4[[#This Row],[Quantity]]</f>
        <v>1.6796000000000002</v>
      </c>
    </row>
    <row r="17" spans="1:7" x14ac:dyDescent="0.25">
      <c r="A17" t="s">
        <v>131</v>
      </c>
      <c r="B17" t="s">
        <v>133</v>
      </c>
      <c r="C17" t="s">
        <v>132</v>
      </c>
      <c r="D17" t="s">
        <v>8</v>
      </c>
      <c r="E17" s="7">
        <v>1.01</v>
      </c>
      <c r="F17">
        <v>1</v>
      </c>
      <c r="G17" s="7">
        <f>Tabelle4[[#This Row],[Cost per Piece]]*Tabelle4[[#This Row],[Quantity]]</f>
        <v>1.01</v>
      </c>
    </row>
    <row r="18" spans="1:7" x14ac:dyDescent="0.25">
      <c r="A18" t="s">
        <v>139</v>
      </c>
      <c r="B18" t="s">
        <v>138</v>
      </c>
      <c r="C18" t="s">
        <v>137</v>
      </c>
      <c r="D18" t="s">
        <v>6</v>
      </c>
      <c r="E18" s="7">
        <v>7.49</v>
      </c>
      <c r="F18">
        <v>1</v>
      </c>
      <c r="G18" s="7">
        <f>Tabelle4[[#This Row],[Cost per Piece]]*Tabelle4[[#This Row],[Quantity]]</f>
        <v>7.49</v>
      </c>
    </row>
    <row r="19" spans="1:7" x14ac:dyDescent="0.25">
      <c r="A19" t="s">
        <v>119</v>
      </c>
      <c r="D19" t="s">
        <v>6</v>
      </c>
      <c r="E19" s="7"/>
      <c r="F19">
        <v>12</v>
      </c>
      <c r="G19" s="7"/>
    </row>
    <row r="20" spans="1:7" x14ac:dyDescent="0.25">
      <c r="A20" t="s">
        <v>118</v>
      </c>
      <c r="D20" t="s">
        <v>6</v>
      </c>
      <c r="E20" s="7"/>
      <c r="F20">
        <v>8</v>
      </c>
      <c r="G20" s="7"/>
    </row>
    <row r="21" spans="1:7" x14ac:dyDescent="0.25">
      <c r="A21" t="s">
        <v>117</v>
      </c>
      <c r="D21" t="s">
        <v>6</v>
      </c>
      <c r="E21" s="7"/>
      <c r="F21">
        <v>4</v>
      </c>
      <c r="G21" s="7"/>
    </row>
    <row r="22" spans="1:7" x14ac:dyDescent="0.25">
      <c r="A22" t="s">
        <v>112</v>
      </c>
      <c r="D22" t="s">
        <v>6</v>
      </c>
      <c r="E22" s="7"/>
      <c r="F22">
        <v>20</v>
      </c>
      <c r="G22" s="7"/>
    </row>
    <row r="23" spans="1:7" x14ac:dyDescent="0.25">
      <c r="A23" t="s">
        <v>116</v>
      </c>
      <c r="D23" t="s">
        <v>6</v>
      </c>
      <c r="E23" s="7"/>
      <c r="F23">
        <v>2</v>
      </c>
      <c r="G23" s="7"/>
    </row>
    <row r="24" spans="1:7" x14ac:dyDescent="0.25">
      <c r="A24" t="s">
        <v>123</v>
      </c>
      <c r="D24" t="s">
        <v>6</v>
      </c>
      <c r="E24" s="7"/>
      <c r="F24">
        <v>3</v>
      </c>
      <c r="G24" s="7"/>
    </row>
    <row r="25" spans="1:7" x14ac:dyDescent="0.25">
      <c r="A25" t="s">
        <v>113</v>
      </c>
      <c r="D25" t="s">
        <v>6</v>
      </c>
      <c r="E25" s="7"/>
      <c r="F25">
        <v>10</v>
      </c>
      <c r="G25" s="7"/>
    </row>
    <row r="26" spans="1:7" x14ac:dyDescent="0.25">
      <c r="A26" t="s">
        <v>120</v>
      </c>
      <c r="D26" t="s">
        <v>6</v>
      </c>
      <c r="E26" s="7"/>
      <c r="F26">
        <v>9</v>
      </c>
      <c r="G26" s="7"/>
    </row>
    <row r="27" spans="1:7" x14ac:dyDescent="0.25">
      <c r="A27" t="s">
        <v>110</v>
      </c>
      <c r="D27" t="s">
        <v>6</v>
      </c>
      <c r="E27" s="7"/>
      <c r="F27">
        <v>4</v>
      </c>
      <c r="G27" s="7"/>
    </row>
    <row r="28" spans="1:7" x14ac:dyDescent="0.25">
      <c r="A28" t="s">
        <v>115</v>
      </c>
      <c r="D28" t="s">
        <v>6</v>
      </c>
      <c r="E28" s="7"/>
      <c r="F28">
        <v>26</v>
      </c>
      <c r="G28" s="7"/>
    </row>
    <row r="29" spans="1:7" x14ac:dyDescent="0.25">
      <c r="A29" t="s">
        <v>114</v>
      </c>
      <c r="D29" t="s">
        <v>6</v>
      </c>
      <c r="E29" s="7"/>
      <c r="F29">
        <v>10</v>
      </c>
      <c r="G29" s="7"/>
    </row>
    <row r="30" spans="1:7" x14ac:dyDescent="0.25">
      <c r="A30" t="s">
        <v>111</v>
      </c>
      <c r="D30" t="s">
        <v>6</v>
      </c>
      <c r="E30" s="7"/>
      <c r="F30">
        <v>8</v>
      </c>
      <c r="G30" s="7"/>
    </row>
    <row r="31" spans="1:7" x14ac:dyDescent="0.25">
      <c r="A31" t="s">
        <v>121</v>
      </c>
      <c r="D31" t="s">
        <v>6</v>
      </c>
      <c r="E31" s="7"/>
      <c r="F31">
        <v>12</v>
      </c>
      <c r="G31" s="7"/>
    </row>
    <row r="32" spans="1:7" x14ac:dyDescent="0.25">
      <c r="A32" t="s">
        <v>122</v>
      </c>
      <c r="D32" t="s">
        <v>6</v>
      </c>
      <c r="E32" s="7"/>
      <c r="F32">
        <v>18</v>
      </c>
      <c r="G32" s="7"/>
    </row>
    <row r="33" spans="6:7" x14ac:dyDescent="0.25">
      <c r="F33" t="s">
        <v>109</v>
      </c>
      <c r="G33" s="8">
        <f>SUM(Tabelle4[Total Costs])</f>
        <v>281.03959999999995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E3A3-A09A-42CF-87C8-7E8340E89B12}">
  <dimension ref="A1:D24"/>
  <sheetViews>
    <sheetView workbookViewId="0">
      <selection activeCell="D24" sqref="D24"/>
    </sheetView>
  </sheetViews>
  <sheetFormatPr baseColWidth="10" defaultRowHeight="15" x14ac:dyDescent="0.25"/>
  <cols>
    <col min="1" max="1" width="21.7109375" bestFit="1" customWidth="1"/>
    <col min="3" max="3" width="21.85546875" customWidth="1"/>
  </cols>
  <sheetData>
    <row r="1" spans="1:4" x14ac:dyDescent="0.25">
      <c r="A1" s="4" t="s">
        <v>14</v>
      </c>
      <c r="B1" s="4" t="s">
        <v>19</v>
      </c>
      <c r="C1" s="4" t="s">
        <v>104</v>
      </c>
      <c r="D1" s="4" t="s">
        <v>130</v>
      </c>
    </row>
    <row r="2" spans="1:4" x14ac:dyDescent="0.25">
      <c r="A2" t="s">
        <v>68</v>
      </c>
      <c r="B2">
        <v>1</v>
      </c>
      <c r="C2" s="10" t="s">
        <v>6</v>
      </c>
      <c r="D2" s="7"/>
    </row>
    <row r="3" spans="1:4" x14ac:dyDescent="0.25">
      <c r="A3" t="s">
        <v>70</v>
      </c>
      <c r="B3">
        <v>2</v>
      </c>
      <c r="C3" s="10" t="s">
        <v>6</v>
      </c>
      <c r="D3" s="7"/>
    </row>
    <row r="4" spans="1:4" x14ac:dyDescent="0.25">
      <c r="A4" t="s">
        <v>71</v>
      </c>
      <c r="B4">
        <v>4</v>
      </c>
      <c r="C4" s="10" t="s">
        <v>6</v>
      </c>
      <c r="D4" s="7"/>
    </row>
    <row r="5" spans="1:4" x14ac:dyDescent="0.25">
      <c r="A5" t="s">
        <v>72</v>
      </c>
      <c r="B5">
        <v>1</v>
      </c>
      <c r="C5" s="10" t="s">
        <v>6</v>
      </c>
      <c r="D5" s="7"/>
    </row>
    <row r="6" spans="1:4" x14ac:dyDescent="0.25">
      <c r="A6" t="s">
        <v>69</v>
      </c>
      <c r="B6">
        <v>2</v>
      </c>
      <c r="C6" s="10" t="s">
        <v>6</v>
      </c>
      <c r="D6" s="7"/>
    </row>
    <row r="7" spans="1:4" x14ac:dyDescent="0.25">
      <c r="A7" t="s">
        <v>73</v>
      </c>
      <c r="B7">
        <v>2</v>
      </c>
      <c r="C7" s="10" t="s">
        <v>6</v>
      </c>
      <c r="D7" s="7"/>
    </row>
    <row r="8" spans="1:4" x14ac:dyDescent="0.25">
      <c r="A8" t="s">
        <v>75</v>
      </c>
      <c r="B8">
        <v>1</v>
      </c>
      <c r="C8" s="10" t="s">
        <v>6</v>
      </c>
      <c r="D8" s="7"/>
    </row>
    <row r="9" spans="1:4" x14ac:dyDescent="0.25">
      <c r="A9" t="s">
        <v>76</v>
      </c>
      <c r="B9">
        <v>1</v>
      </c>
      <c r="C9" s="10" t="s">
        <v>6</v>
      </c>
      <c r="D9" s="7"/>
    </row>
    <row r="10" spans="1:4" x14ac:dyDescent="0.25">
      <c r="A10" t="s">
        <v>77</v>
      </c>
      <c r="B10">
        <v>1</v>
      </c>
      <c r="C10" s="10" t="s">
        <v>6</v>
      </c>
      <c r="D10" s="7"/>
    </row>
    <row r="11" spans="1:4" x14ac:dyDescent="0.25">
      <c r="A11" t="s">
        <v>85</v>
      </c>
      <c r="B11">
        <v>1</v>
      </c>
      <c r="C11" s="10" t="s">
        <v>8</v>
      </c>
      <c r="D11" s="7">
        <v>1.94</v>
      </c>
    </row>
    <row r="12" spans="1:4" x14ac:dyDescent="0.25">
      <c r="A12" t="s">
        <v>74</v>
      </c>
      <c r="B12">
        <v>2</v>
      </c>
      <c r="C12" s="10" t="s">
        <v>6</v>
      </c>
      <c r="D12" s="7"/>
    </row>
    <row r="13" spans="1:4" x14ac:dyDescent="0.25">
      <c r="A13" t="s">
        <v>107</v>
      </c>
      <c r="B13">
        <v>1</v>
      </c>
      <c r="C13" s="10" t="s">
        <v>6</v>
      </c>
      <c r="D13" s="7">
        <v>0.52</v>
      </c>
    </row>
    <row r="14" spans="1:4" x14ac:dyDescent="0.25">
      <c r="A14" t="s">
        <v>78</v>
      </c>
      <c r="B14">
        <v>2</v>
      </c>
      <c r="C14" s="10" t="s">
        <v>6</v>
      </c>
      <c r="D14" s="7"/>
    </row>
    <row r="15" spans="1:4" x14ac:dyDescent="0.25">
      <c r="A15" t="s">
        <v>79</v>
      </c>
      <c r="B15">
        <v>1</v>
      </c>
      <c r="C15" s="10" t="s">
        <v>6</v>
      </c>
      <c r="D15" s="7"/>
    </row>
    <row r="16" spans="1:4" x14ac:dyDescent="0.25">
      <c r="A16" t="s">
        <v>80</v>
      </c>
      <c r="B16">
        <v>2</v>
      </c>
      <c r="C16" s="10" t="s">
        <v>6</v>
      </c>
      <c r="D16" s="7"/>
    </row>
    <row r="17" spans="1:4" x14ac:dyDescent="0.25">
      <c r="A17" t="s">
        <v>81</v>
      </c>
      <c r="B17">
        <v>2</v>
      </c>
      <c r="C17" s="10" t="s">
        <v>6</v>
      </c>
      <c r="D17" s="7"/>
    </row>
    <row r="18" spans="1:4" x14ac:dyDescent="0.25">
      <c r="A18" t="s">
        <v>82</v>
      </c>
      <c r="B18">
        <v>1</v>
      </c>
      <c r="C18" s="10" t="s">
        <v>6</v>
      </c>
      <c r="D18" s="7"/>
    </row>
    <row r="19" spans="1:4" x14ac:dyDescent="0.25">
      <c r="A19" t="s">
        <v>83</v>
      </c>
      <c r="B19">
        <v>1</v>
      </c>
      <c r="C19" s="10" t="s">
        <v>6</v>
      </c>
      <c r="D19" s="7"/>
    </row>
    <row r="20" spans="1:4" x14ac:dyDescent="0.25">
      <c r="A20" t="s">
        <v>84</v>
      </c>
      <c r="B20" t="s">
        <v>7</v>
      </c>
      <c r="C20" s="10" t="s">
        <v>6</v>
      </c>
      <c r="D20" s="7"/>
    </row>
    <row r="21" spans="1:4" x14ac:dyDescent="0.25">
      <c r="A21" t="s">
        <v>88</v>
      </c>
      <c r="B21">
        <v>11</v>
      </c>
      <c r="C21" s="10" t="s">
        <v>6</v>
      </c>
      <c r="D21" s="7"/>
    </row>
    <row r="22" spans="1:4" x14ac:dyDescent="0.25">
      <c r="A22" t="s">
        <v>136</v>
      </c>
      <c r="B22">
        <v>2</v>
      </c>
      <c r="C22" s="10" t="s">
        <v>6</v>
      </c>
      <c r="D22" s="7"/>
    </row>
    <row r="23" spans="1:4" x14ac:dyDescent="0.25">
      <c r="A23" t="s">
        <v>135</v>
      </c>
      <c r="B23">
        <v>2</v>
      </c>
      <c r="C23" s="10" t="s">
        <v>6</v>
      </c>
      <c r="D23" s="7"/>
    </row>
    <row r="24" spans="1:4" x14ac:dyDescent="0.25">
      <c r="C24" s="10" t="s">
        <v>109</v>
      </c>
      <c r="D24" s="8">
        <f>SUM(D6:D23)</f>
        <v>2.46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w E A A B Q S w M E F A A C A A g A B m G w W A 3 2 Q s S l A A A A 9 g A A A B I A H A B D b 2 5 m a W c v U G F j a 2 F n Z S 5 4 b W w g o h g A K K A U A A A A A A A A A A A A A A A A A A A A A A A A A A A A h Y 8 x D o I w G I W v Q r r T l h o T Q n 7 K o G 6 S m J g Y 1 6 Z U a I B i a L H c z c E j e Q U x i r o 5 v u 9 9 w 3 v 3 6 w 2 y s W 2 C i + q t 7 k y K I k x R o I z s C m 3 K F A 3 u F M Y o 4 7 A T s h a l C i b Z 2 G S 0 R Y o q 5 8 4 J I d 5 7 7 B e 4 6 0 v C K I 3 I M d / u Z a V a g T 6 y / i + H 2 l g n j F S I w + E 1 h j M c s R i z J c M U y A w h 1 + Y r s G n v s / 2 B s B o a N / S K F y p c b 4 D M E c j 7 A 3 8 A U E s D B B Q A A g A I A A Z h s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Y b B Y O M M 0 n o U B A A C X A g A A E w A c A E Z v c m 1 1 b G F z L 1 N l Y 3 R p b 2 4 x L m 0 g o h g A K K A U A A A A A A A A A A A A A A A A A A A A A A A A A A A A d V D B a h s x E L 0 b / A 9 C u d i g L r F x Q m j Y g / H G d S 9 t k 9 0 2 h 2 w J y n p s q 9 G O g m Z k s h j / T b + h P 5 A f i 7 Y b S M B Y F 4 3 e v B m 9 9 w g q N g 5 F 3 t 2 j y 3 6 v 3 6 O N 9 r A U J 3 J a F A a b 0 f l o 8 m l u U N s f 3 v 2 J R C l S Y Y H 7 P R H P d Q B r I S I z 2 i a Z q 0 I N y I O 5 s Z D M H H J 8 0 E D O P p c / C T y V K 6 / D Y / k d I f N m C 2 X m H v / z o c w 5 L E 2 o y / h F 7 V o p 9 4 v 8 5 r a c 6 4 d p p Z d Q N + P T 8 a S c E p k 1 t h P 0 o T 6 9 u L + y U Z d 3 a C r K o M X L I 9 q P 4 U l F W z l U d x l Y U x s G n 0 o l l Z g 5 G 2 q k 9 E y J K 6 z c 0 u A 6 H Y 3 P x i r 6 d g w 5 N x b S 9 z L 5 5 h B + D 1 U X z Y l c v P z b g B d r I A 4 r B r G A 6 M W 3 + R X 6 I d I 7 t 9 D B N O i y V O L u D Z 9 a m 1 f a a k 8 p + / B x 8 R d 4 + Y t x J g o V R f P 0 v r H w G m n l f N 0 p j z 2 g w V E h a r e T N 7 A C D 1 h B t M u R L h i e e a / E T v 7 S N h y i c + f 4 y R v k g 0 6 m W d M G 4 L B z z U 3 E v i K f T 5 J W 0 n 4 / 7 P c M H n N z + Q p Q S w E C L Q A U A A I A C A A G Y b B Y D f Z C x K U A A A D 2 A A A A E g A A A A A A A A A A A A A A A A A A A A A A Q 2 9 u Z m l n L 1 B h Y 2 t h Z 2 U u e G 1 s U E s B A i 0 A F A A C A A g A B m G w W A / K 6 a u k A A A A 6 Q A A A B M A A A A A A A A A A A A A A A A A 8 Q A A A F t D b 2 5 0 Z W 5 0 X 1 R 5 c G V z X S 5 4 b W x Q S w E C L Q A U A A I A C A A G Y b B Y O M M 0 n o U B A A C X A g A A E w A A A A A A A A A A A A A A A A D i A Q A A R m 9 y b X V s Y X M v U 2 V j d G l v b j E u b V B L B Q Y A A A A A A w A D A M I A A A C 0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W C w A A A A A A A H Q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R U a W 5 5 M T Y x N C 1 G a W 5 h b F B y b 2 p l Y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z Y W N i M D Q y Z C 1 i N 2 Y x L T Q y O W Q t O D Q 4 Z i 0 y M G N h M j R h Z D Q 3 M T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T Z U M T A 6 M D M 6 M z E u M D E w M D A 4 O F o i I C 8 + P E V u d H J 5 I F R 5 c G U 9 I k Z p b G x D b 2 x 1 b W 5 U e X B l c y I g V m F s d W U 9 I n N C Z 1 l H Q m d N P S I g L z 4 8 R W 5 0 c n k g V H l w Z T 0 i R m l s b E N v b H V t b k 5 h b W V z I i B W Y W x 1 Z T 0 i c 1 s m c X V v d D t S Z W Z l c m V u Y 2 U m c X V v d D s s J n F 1 b 3 Q 7 V m F s d W U m c X V v d D s s J n F 1 b 3 Q 7 R m 9 v d H B y a W 5 0 J n F 1 b 3 Q 7 L C Z x d W 9 0 O 0 R h d G F z a G V l d C Z x d W 9 0 O y w m c X V v d D t R d H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V F R p b n k x N j E 0 L U Z p b m F s U H J v a m V j d C 9 B d X R v U m V t b 3 Z l Z E N v b H V t b n M x L n t S Z W Z l c m V u Y 2 U s M H 0 m c X V v d D s s J n F 1 b 3 Q 7 U 2 V j d G l v b j E v Q V R U a W 5 5 M T Y x N C 1 G a W 5 h b F B y b 2 p l Y 3 Q v Q X V 0 b 1 J l b W 9 2 Z W R D b 2 x 1 b W 5 z M S 5 7 V m F s d W U s M X 0 m c X V v d D s s J n F 1 b 3 Q 7 U 2 V j d G l v b j E v Q V R U a W 5 5 M T Y x N C 1 G a W 5 h b F B y b 2 p l Y 3 Q v Q X V 0 b 1 J l b W 9 2 Z W R D b 2 x 1 b W 5 z M S 5 7 R m 9 v d H B y a W 5 0 L D J 9 J n F 1 b 3 Q 7 L C Z x d W 9 0 O 1 N l Y 3 R p b 2 4 x L 0 F U V G l u e T E 2 M T Q t R m l u Y W x Q c m 9 q Z W N 0 L 0 F 1 d G 9 S Z W 1 v d m V k Q 2 9 s d W 1 u c z E u e 0 R h d G F z a G V l d C w z f S Z x d W 9 0 O y w m c X V v d D t T Z W N 0 a W 9 u M S 9 B V F R p b n k x N j E 0 L U Z p b m F s U H J v a m V j d C 9 B d X R v U m V t b 3 Z l Z E N v b H V t b n M x L n t R d H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V R U a W 5 5 M T Y x N C 1 G a W 5 h b F B y b 2 p l Y 3 Q v Q X V 0 b 1 J l b W 9 2 Z W R D b 2 x 1 b W 5 z M S 5 7 U m V m Z X J l b m N l L D B 9 J n F 1 b 3 Q 7 L C Z x d W 9 0 O 1 N l Y 3 R p b 2 4 x L 0 F U V G l u e T E 2 M T Q t R m l u Y W x Q c m 9 q Z W N 0 L 0 F 1 d G 9 S Z W 1 v d m V k Q 2 9 s d W 1 u c z E u e 1 Z h b H V l L D F 9 J n F 1 b 3 Q 7 L C Z x d W 9 0 O 1 N l Y 3 R p b 2 4 x L 0 F U V G l u e T E 2 M T Q t R m l u Y W x Q c m 9 q Z W N 0 L 0 F 1 d G 9 S Z W 1 v d m V k Q 2 9 s d W 1 u c z E u e 0 Z v b 3 R w c m l u d C w y f S Z x d W 9 0 O y w m c X V v d D t T Z W N 0 a W 9 u M S 9 B V F R p b n k x N j E 0 L U Z p b m F s U H J v a m V j d C 9 B d X R v U m V t b 3 Z l Z E N v b H V t b n M x L n t E Y X R h c 2 h l Z X Q s M 3 0 m c X V v d D s s J n F 1 b 3 Q 7 U 2 V j d G l v b j E v Q V R U a W 5 5 M T Y x N C 1 G a W 5 h b F B y b 2 p l Y 3 Q v Q X V 0 b 1 J l b W 9 2 Z W R D b 2 x 1 b W 5 z M S 5 7 U X R 5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V F R p b n k x N j E 0 L U Z p b m F s U H J v a m V j d C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V F R p b n k x N j E 0 L U Z p b m F s U H J v a m V j d C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V F R p b n k x N j E 0 L U Z p b m F s U H J v a m V j d C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q z o j W n C K C E S t + V G P 8 2 b A 5 A A A A A A C A A A A A A A Q Z g A A A A E A A C A A A A B l X v x g a W / a c w W c S c C I 6 x D c x 6 0 p H T x 4 Z L a l q 7 8 S R Q c 7 g g A A A A A O g A A A A A I A A C A A A A D b n v n 7 I 3 P A u + g b E E s I E R V 6 j X G D R v M v j 5 k f 8 M M 4 v O 3 Q Z F A A A A C R 4 f 8 y y 5 8 V l S C l k M l e O 6 S C a f X R i t v R m b v e x 9 Q z T r 7 Y m M l K 5 k 5 q u w P W 8 k i C V V t G w j A l b j l D M 9 q b b p n a R u s b d / W T s V F h R + K M k Y i P 5 l r b p O n K O 0 A A A A B U D 9 + l H N S V 3 T U N B r g D E o 3 9 h L B p 8 6 h d u + C w O U k G 9 B s q L 5 v T l W c x l P j g s 7 V W t Q l W v y 0 I h 4 c A S B k m P Y B Z m s F l S e g h < / D a t a M a s h u p > 
</file>

<file path=customXml/itemProps1.xml><?xml version="1.0" encoding="utf-8"?>
<ds:datastoreItem xmlns:ds="http://schemas.openxmlformats.org/officeDocument/2006/customXml" ds:itemID="{437F5DDA-F6FD-4E03-819F-3AC02B7C70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Making</vt:lpstr>
      <vt:lpstr>Buying</vt:lpstr>
      <vt:lpstr>Electrical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Frauke Waßmuth</dc:creator>
  <cp:lastModifiedBy>Frauke Waßmuth</cp:lastModifiedBy>
  <dcterms:created xsi:type="dcterms:W3CDTF">2024-01-29T07:26:41Z</dcterms:created>
  <dcterms:modified xsi:type="dcterms:W3CDTF">2024-06-18T12:26:54Z</dcterms:modified>
</cp:coreProperties>
</file>